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评估明细表" sheetId="1" r:id="rId1"/>
    <sheet name="比亚迪线束询价" sheetId="4" state="hidden" r:id="rId2"/>
    <sheet name="Sheet2" sheetId="5" state="hidden" r:id="rId3"/>
    <sheet name="Sheet3" sheetId="3" state="hidden" r:id="rId4"/>
  </sheets>
  <definedNames>
    <definedName name="\a">#REF!</definedName>
    <definedName name="\d">#REF!</definedName>
    <definedName name="_??????">#REF!</definedName>
    <definedName name="_xlnm.Print_Area" localSheetId="0">评估明细表!$A$2:$W$16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<sst xmlns="http://schemas.openxmlformats.org/spreadsheetml/2006/main" count="110" uniqueCount="42">
  <si>
    <t>附件：1561台换电公交车辆废料明细清单</t>
  </si>
  <si>
    <r>
      <rPr>
        <sz val="12"/>
        <rFont val="宋体"/>
        <charset val="134"/>
      </rPr>
      <t>评估基准日：</t>
    </r>
    <r>
      <rPr>
        <sz val="10"/>
        <rFont val="Arial Narrow"/>
        <charset val="0"/>
      </rPr>
      <t>2025-11-30</t>
    </r>
  </si>
  <si>
    <t>产权持有人：长沙公交运营有限公司</t>
  </si>
  <si>
    <t>金额单位：人民币元</t>
  </si>
  <si>
    <t>品牌</t>
  </si>
  <si>
    <r>
      <rPr>
        <b/>
        <sz val="14"/>
        <color theme="1"/>
        <rFont val="宋体"/>
        <charset val="134"/>
      </rPr>
      <t>车长</t>
    </r>
    <r>
      <rPr>
        <b/>
        <sz val="10"/>
        <color indexed="8"/>
        <rFont val="楷体"/>
        <charset val="134"/>
      </rPr>
      <t>(米）</t>
    </r>
  </si>
  <si>
    <t>车型</t>
  </si>
  <si>
    <r>
      <rPr>
        <b/>
        <sz val="14"/>
        <color theme="1"/>
        <rFont val="宋体"/>
        <charset val="134"/>
      </rPr>
      <t>原车        电量</t>
    </r>
    <r>
      <rPr>
        <b/>
        <sz val="10"/>
        <color indexed="8"/>
        <rFont val="楷体"/>
        <charset val="134"/>
      </rPr>
      <t>（度）</t>
    </r>
  </si>
  <si>
    <r>
      <rPr>
        <b/>
        <sz val="14"/>
        <color theme="1"/>
        <rFont val="宋体"/>
        <charset val="134"/>
      </rPr>
      <t>车数</t>
    </r>
    <r>
      <rPr>
        <b/>
        <sz val="10"/>
        <color indexed="8"/>
        <rFont val="宋体"/>
        <charset val="134"/>
      </rPr>
      <t>（台）</t>
    </r>
  </si>
  <si>
    <t>高低压线束</t>
  </si>
  <si>
    <t>控制器</t>
  </si>
  <si>
    <t>断电开关</t>
  </si>
  <si>
    <t>评估价值（元）</t>
  </si>
  <si>
    <r>
      <rPr>
        <b/>
        <sz val="12"/>
        <color theme="1"/>
        <rFont val="楷体"/>
        <charset val="134"/>
      </rPr>
      <t xml:space="preserve">单台重量 </t>
    </r>
    <r>
      <rPr>
        <b/>
        <sz val="10"/>
        <color indexed="8"/>
        <rFont val="楷体"/>
        <charset val="134"/>
      </rPr>
      <t>（公斤）</t>
    </r>
  </si>
  <si>
    <r>
      <rPr>
        <b/>
        <sz val="12"/>
        <rFont val="楷体"/>
        <charset val="134"/>
      </rPr>
      <t xml:space="preserve">总重  </t>
    </r>
    <r>
      <rPr>
        <b/>
        <sz val="10"/>
        <rFont val="楷体"/>
        <charset val="134"/>
      </rPr>
      <t>（公斤）</t>
    </r>
  </si>
  <si>
    <t>含橡胶回收单价</t>
  </si>
  <si>
    <t>含橡胶评估值（元）</t>
  </si>
  <si>
    <t>含铜比例</t>
  </si>
  <si>
    <t>铜总重量（公斤）</t>
  </si>
  <si>
    <t>不含橡胶评估值（元）</t>
  </si>
  <si>
    <r>
      <rPr>
        <b/>
        <sz val="12"/>
        <rFont val="楷体"/>
        <charset val="134"/>
      </rPr>
      <t>单台数量</t>
    </r>
    <r>
      <rPr>
        <b/>
        <sz val="10"/>
        <rFont val="楷体"/>
        <charset val="134"/>
      </rPr>
      <t>（个）</t>
    </r>
  </si>
  <si>
    <r>
      <rPr>
        <b/>
        <sz val="12"/>
        <rFont val="楷体"/>
        <charset val="134"/>
      </rPr>
      <t>单个重量</t>
    </r>
    <r>
      <rPr>
        <b/>
        <sz val="10"/>
        <rFont val="楷体"/>
        <charset val="134"/>
      </rPr>
      <t>(公斤）</t>
    </r>
  </si>
  <si>
    <r>
      <rPr>
        <b/>
        <sz val="12"/>
        <rFont val="楷体"/>
        <charset val="134"/>
      </rPr>
      <t>总重</t>
    </r>
    <r>
      <rPr>
        <b/>
        <sz val="10"/>
        <rFont val="楷体"/>
        <charset val="134"/>
      </rPr>
      <t>（公斤）</t>
    </r>
  </si>
  <si>
    <t>回收单价（元/公斤）</t>
  </si>
  <si>
    <r>
      <rPr>
        <b/>
        <sz val="12"/>
        <rFont val="楷体"/>
        <charset val="134"/>
      </rPr>
      <t xml:space="preserve">单台数量 </t>
    </r>
    <r>
      <rPr>
        <b/>
        <sz val="10"/>
        <rFont val="楷体"/>
        <charset val="134"/>
      </rPr>
      <t>（个）</t>
    </r>
  </si>
  <si>
    <r>
      <rPr>
        <b/>
        <sz val="12"/>
        <rFont val="楷体"/>
        <charset val="134"/>
      </rPr>
      <t xml:space="preserve">单个重量     </t>
    </r>
    <r>
      <rPr>
        <b/>
        <sz val="10"/>
        <rFont val="楷体"/>
        <charset val="134"/>
      </rPr>
      <t>(公斤）</t>
    </r>
  </si>
  <si>
    <r>
      <rPr>
        <b/>
        <sz val="12"/>
        <rFont val="楷体"/>
        <charset val="134"/>
      </rPr>
      <t xml:space="preserve">总重  </t>
    </r>
    <r>
      <rPr>
        <b/>
        <sz val="10"/>
        <rFont val="楷体"/>
        <charset val="134"/>
      </rPr>
      <t>(公斤）</t>
    </r>
  </si>
  <si>
    <t>宇通</t>
  </si>
  <si>
    <t>ZK6105BEVG21</t>
  </si>
  <si>
    <t>ZK6105BEVG23</t>
  </si>
  <si>
    <t>比亚迪</t>
  </si>
  <si>
    <t>CK6100LGEV2(K8)</t>
  </si>
  <si>
    <t>BYD6100LGEV7</t>
  </si>
  <si>
    <t>BYD6100LGEV4</t>
  </si>
  <si>
    <t>CK6800LZEV2</t>
  </si>
  <si>
    <t>中车</t>
  </si>
  <si>
    <t>TEG6106BEV13</t>
  </si>
  <si>
    <t>TEG6106BEV20</t>
  </si>
  <si>
    <t>TEG6106BEV11</t>
  </si>
  <si>
    <t>合      计</t>
  </si>
  <si>
    <r>
      <rPr>
        <b/>
        <sz val="12"/>
        <rFont val="楷体"/>
        <charset val="134"/>
      </rPr>
      <t xml:space="preserve">总重   </t>
    </r>
    <r>
      <rPr>
        <b/>
        <sz val="10"/>
        <rFont val="楷体"/>
        <charset val="134"/>
      </rPr>
      <t>（公斤）</t>
    </r>
  </si>
  <si>
    <t>1561台公交车换电废料统计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</si>
</sst>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);[Red]\(0.00\)"/>
  </numFmts>
  <fonts count="42">
    <font>
      <sz val="12"/>
      <name val="宋体"/>
      <charset val="134"/>
    </font>
    <font>
      <b/>
      <sz val="26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b/>
      <sz val="12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Arial Narrow"/>
      <charset val="0"/>
    </font>
    <font>
      <sz val="14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b/>
      <sz val="10"/>
      <color indexed="8"/>
      <name val="宋体"/>
      <charset val="134"/>
    </font>
    <font>
      <b/>
      <sz val="10"/>
      <name val="楷体"/>
      <charset val="134"/>
    </font>
    <font>
      <b/>
      <sz val="10"/>
      <color indexed="8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7" applyNumberFormat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4" borderId="27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8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3" fontId="0" fillId="0" borderId="5" xfId="0" applyNumberFormat="1" applyFont="1" applyBorder="1" applyAlignment="1">
      <alignment horizontal="center" vertical="center"/>
    </xf>
    <xf numFmtId="10" fontId="0" fillId="0" borderId="5" xfId="0" applyNumberFormat="1" applyFont="1" applyBorder="1" applyAlignment="1">
      <alignment horizontal="center" vertical="center"/>
    </xf>
    <xf numFmtId="43" fontId="0" fillId="0" borderId="6" xfId="0" applyNumberFormat="1" applyFont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43" fontId="11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178" fontId="0" fillId="0" borderId="19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8" fontId="0" fillId="0" borderId="20" xfId="0" applyNumberFormat="1" applyFont="1" applyFill="1" applyBorder="1" applyAlignment="1">
      <alignment horizontal="center" vertical="center"/>
    </xf>
    <xf numFmtId="178" fontId="17" fillId="0" borderId="21" xfId="0" applyNumberFormat="1" applyFont="1" applyFill="1" applyBorder="1" applyAlignment="1">
      <alignment horizontal="left" vertical="center"/>
    </xf>
    <xf numFmtId="178" fontId="16" fillId="0" borderId="22" xfId="0" applyNumberFormat="1" applyFont="1" applyFill="1" applyBorder="1" applyAlignment="1">
      <alignment horizontal="left" vertical="center"/>
    </xf>
    <xf numFmtId="0" fontId="18" fillId="0" borderId="20" xfId="0" applyFont="1" applyFill="1" applyBorder="1" applyAlignment="1">
      <alignment vertical="center"/>
    </xf>
    <xf numFmtId="177" fontId="0" fillId="0" borderId="4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43" fontId="0" fillId="0" borderId="0" xfId="0" applyNumberFormat="1">
      <alignment vertical="center"/>
    </xf>
    <xf numFmtId="177" fontId="11" fillId="0" borderId="13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9" fontId="0" fillId="0" borderId="0" xfId="3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38"/>
  <sheetViews>
    <sheetView tabSelected="1" zoomScale="85" zoomScaleNormal="85" workbookViewId="0">
      <selection activeCell="S28" sqref="S28"/>
    </sheetView>
  </sheetViews>
  <sheetFormatPr defaultColWidth="9" defaultRowHeight="15.6"/>
  <cols>
    <col min="1" max="1" width="7.875" customWidth="1"/>
    <col min="2" max="2" width="6.5" customWidth="1"/>
    <col min="3" max="3" width="15.375" style="41" customWidth="1"/>
    <col min="4" max="4" width="8.125" style="41" customWidth="1"/>
    <col min="5" max="5" width="8" style="41" customWidth="1"/>
    <col min="6" max="6" width="10.375" customWidth="1"/>
    <col min="7" max="7" width="13.1416666666667" style="41" customWidth="1"/>
    <col min="8" max="8" width="9.625" style="41" customWidth="1"/>
    <col min="9" max="9" width="17.75" style="41" customWidth="1"/>
    <col min="10" max="10" width="14.4" style="41" customWidth="1"/>
    <col min="11" max="11" width="13.9916666666667" style="41" hidden="1" customWidth="1"/>
    <col min="12" max="12" width="17.9916666666667" style="41" hidden="1" customWidth="1"/>
    <col min="13" max="13" width="9.3" style="41" customWidth="1"/>
    <col min="14" max="14" width="10" customWidth="1"/>
    <col min="15" max="15" width="13.5666666666667" customWidth="1"/>
    <col min="16" max="16" width="13.9" customWidth="1"/>
    <col min="17" max="17" width="13.5" style="41" customWidth="1"/>
    <col min="18" max="18" width="9.2" style="41" customWidth="1"/>
    <col min="19" max="20" width="10" customWidth="1"/>
    <col min="21" max="21" width="14.4083333333333" customWidth="1"/>
    <col min="22" max="22" width="12.3" customWidth="1"/>
    <col min="23" max="23" width="16.2"/>
    <col min="24" max="24" width="11.7"/>
    <col min="26" max="26" width="12.8"/>
  </cols>
  <sheetData>
    <row r="2" ht="57" customHeight="1" spans="1:26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</row>
    <row r="3" s="40" customFormat="1" ht="15.75" customHeight="1" spans="1:26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7"/>
    </row>
    <row r="4" s="40" customFormat="1" ht="15.75" customHeight="1" spans="1:26">
      <c r="A4" s="48" t="s">
        <v>2</v>
      </c>
      <c r="B4" s="49"/>
      <c r="C4" s="49"/>
      <c r="D4" s="49"/>
      <c r="E4" s="49"/>
      <c r="W4" s="50" t="s">
        <v>3</v>
      </c>
    </row>
    <row r="5" ht="33" customHeight="1" spans="1:26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5"/>
      <c r="H5" s="5"/>
      <c r="I5" s="5"/>
      <c r="J5" s="5"/>
      <c r="K5" s="5"/>
      <c r="L5" s="5"/>
      <c r="M5" s="4" t="s">
        <v>10</v>
      </c>
      <c r="N5" s="5"/>
      <c r="O5" s="5"/>
      <c r="P5" s="5"/>
      <c r="Q5" s="5"/>
      <c r="R5" s="4" t="s">
        <v>11</v>
      </c>
      <c r="S5" s="5"/>
      <c r="T5" s="5"/>
      <c r="U5" s="5"/>
      <c r="V5" s="33"/>
      <c r="W5" s="34" t="s">
        <v>12</v>
      </c>
    </row>
    <row r="6" ht="36" customHeight="1" spans="1:26">
      <c r="A6" s="6"/>
      <c r="B6" s="7"/>
      <c r="C6" s="7"/>
      <c r="D6" s="7"/>
      <c r="E6" s="7"/>
      <c r="F6" s="8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  <c r="M6" s="9" t="s">
        <v>20</v>
      </c>
      <c r="N6" s="9" t="s">
        <v>21</v>
      </c>
      <c r="O6" s="9" t="s">
        <v>22</v>
      </c>
      <c r="P6" s="9" t="s">
        <v>23</v>
      </c>
      <c r="Q6" s="9" t="s">
        <v>16</v>
      </c>
      <c r="R6" s="9" t="s">
        <v>24</v>
      </c>
      <c r="S6" s="9" t="s">
        <v>25</v>
      </c>
      <c r="T6" s="10" t="s">
        <v>26</v>
      </c>
      <c r="U6" s="9" t="s">
        <v>23</v>
      </c>
      <c r="V6" s="9" t="s">
        <v>16</v>
      </c>
      <c r="W6" s="34"/>
    </row>
    <row r="7" ht="30" customHeight="1" spans="1:26">
      <c r="A7" s="11" t="s">
        <v>27</v>
      </c>
      <c r="B7" s="12">
        <v>10</v>
      </c>
      <c r="C7" s="12" t="s">
        <v>28</v>
      </c>
      <c r="D7" s="13">
        <v>162</v>
      </c>
      <c r="E7" s="13">
        <v>50</v>
      </c>
      <c r="F7" s="14">
        <v>20</v>
      </c>
      <c r="G7" s="51">
        <f>F7*E7</f>
        <v>1000</v>
      </c>
      <c r="H7" s="16">
        <v>43.8</v>
      </c>
      <c r="I7" s="35">
        <f t="shared" ref="I7:I12" si="0">H7*G7</f>
        <v>43800</v>
      </c>
      <c r="J7" s="52">
        <v>0.567307692307692</v>
      </c>
      <c r="K7" s="39">
        <f>J7*G7</f>
        <v>567.307692307692</v>
      </c>
      <c r="L7" s="16">
        <f>ROUND(K7*83,-1)</f>
        <v>47090</v>
      </c>
      <c r="M7" s="16">
        <v>1</v>
      </c>
      <c r="N7" s="17">
        <v>30</v>
      </c>
      <c r="O7" s="53">
        <f>N7*E7*M7</f>
        <v>1500</v>
      </c>
      <c r="P7" s="17">
        <v>19</v>
      </c>
      <c r="Q7" s="53">
        <f>O7*P7</f>
        <v>28500</v>
      </c>
      <c r="R7" s="17">
        <v>6</v>
      </c>
      <c r="S7" s="15">
        <v>0.3</v>
      </c>
      <c r="T7" s="54">
        <f>E7*R7*S7</f>
        <v>90</v>
      </c>
      <c r="U7" s="17">
        <v>19</v>
      </c>
      <c r="V7" s="35">
        <f>T7*U7</f>
        <v>1710</v>
      </c>
      <c r="W7" s="38">
        <f>ROUND(V7+Q7+I7,-2)</f>
        <v>74000</v>
      </c>
      <c r="X7" s="55"/>
      <c r="Z7" s="55"/>
    </row>
    <row r="8" ht="30" customHeight="1" spans="1:26">
      <c r="A8" s="11"/>
      <c r="B8" s="12"/>
      <c r="C8" s="12" t="s">
        <v>29</v>
      </c>
      <c r="D8" s="13">
        <v>142</v>
      </c>
      <c r="E8" s="13">
        <v>50</v>
      </c>
      <c r="F8" s="18">
        <v>30</v>
      </c>
      <c r="G8" s="51">
        <f t="shared" ref="G8:G15" si="1">F8*E8</f>
        <v>1500</v>
      </c>
      <c r="H8" s="16">
        <v>43.8</v>
      </c>
      <c r="I8" s="35">
        <f t="shared" si="0"/>
        <v>65700</v>
      </c>
      <c r="J8" s="52">
        <v>0.567307692307692</v>
      </c>
      <c r="K8" s="39">
        <f t="shared" ref="K7:K12" si="2">J8*G8</f>
        <v>850.961538461538</v>
      </c>
      <c r="L8" s="16">
        <f t="shared" ref="L8:L15" si="3">ROUND(K8*83,-1)</f>
        <v>70630</v>
      </c>
      <c r="M8" s="16">
        <v>1</v>
      </c>
      <c r="N8" s="17">
        <v>30</v>
      </c>
      <c r="O8" s="53">
        <f t="shared" ref="O8:O15" si="4">N8*E8*M8</f>
        <v>1500</v>
      </c>
      <c r="P8" s="17">
        <v>19</v>
      </c>
      <c r="Q8" s="53">
        <f>O8*P8</f>
        <v>28500</v>
      </c>
      <c r="R8" s="17">
        <v>6</v>
      </c>
      <c r="S8" s="15">
        <v>0.3</v>
      </c>
      <c r="T8" s="54">
        <f>E8*R8*S8</f>
        <v>90</v>
      </c>
      <c r="U8" s="17">
        <v>19</v>
      </c>
      <c r="V8" s="35">
        <f>T8*U8</f>
        <v>1710</v>
      </c>
      <c r="W8" s="38">
        <f t="shared" ref="W8:W15" si="5">ROUND(V8+Q8+I8,-1)</f>
        <v>95910</v>
      </c>
    </row>
    <row r="9" ht="30" customHeight="1" spans="1:26">
      <c r="A9" s="11" t="s">
        <v>30</v>
      </c>
      <c r="B9" s="19">
        <v>10</v>
      </c>
      <c r="C9" s="12" t="s">
        <v>31</v>
      </c>
      <c r="D9" s="20">
        <v>291</v>
      </c>
      <c r="E9" s="13">
        <v>42</v>
      </c>
      <c r="F9" s="18">
        <v>8.5</v>
      </c>
      <c r="G9" s="51">
        <f t="shared" si="1"/>
        <v>357</v>
      </c>
      <c r="H9" s="16">
        <v>52</v>
      </c>
      <c r="I9" s="35">
        <f t="shared" si="0"/>
        <v>18564</v>
      </c>
      <c r="J9" s="52">
        <v>0.673076923076923</v>
      </c>
      <c r="K9" s="39">
        <f t="shared" si="2"/>
        <v>240.288461538462</v>
      </c>
      <c r="L9" s="16">
        <f t="shared" si="3"/>
        <v>19940</v>
      </c>
      <c r="M9" s="16"/>
      <c r="N9" s="17"/>
      <c r="O9" s="53"/>
      <c r="P9" s="17"/>
      <c r="Q9" s="53"/>
      <c r="R9" s="17"/>
      <c r="S9" s="15"/>
      <c r="T9" s="54"/>
      <c r="U9" s="16"/>
      <c r="V9" s="35"/>
      <c r="W9" s="38">
        <f t="shared" si="5"/>
        <v>18560</v>
      </c>
    </row>
    <row r="10" ht="30" customHeight="1" spans="1:26">
      <c r="A10" s="11"/>
      <c r="B10" s="21"/>
      <c r="C10" s="12" t="s">
        <v>32</v>
      </c>
      <c r="D10" s="20">
        <v>196</v>
      </c>
      <c r="E10" s="13">
        <v>184</v>
      </c>
      <c r="F10" s="18">
        <v>14</v>
      </c>
      <c r="G10" s="51">
        <f t="shared" si="1"/>
        <v>2576</v>
      </c>
      <c r="H10" s="16">
        <v>52</v>
      </c>
      <c r="I10" s="35">
        <f t="shared" si="0"/>
        <v>133952</v>
      </c>
      <c r="J10" s="52">
        <v>0.673076923076923</v>
      </c>
      <c r="K10" s="39">
        <f t="shared" si="2"/>
        <v>1733.84615384615</v>
      </c>
      <c r="L10" s="16">
        <f t="shared" si="3"/>
        <v>143910</v>
      </c>
      <c r="M10" s="16"/>
      <c r="N10" s="17"/>
      <c r="O10" s="53"/>
      <c r="P10" s="17"/>
      <c r="Q10" s="53"/>
      <c r="R10" s="17"/>
      <c r="S10" s="15"/>
      <c r="T10" s="54"/>
      <c r="U10" s="16"/>
      <c r="V10" s="35"/>
      <c r="W10" s="38">
        <f t="shared" si="5"/>
        <v>133950</v>
      </c>
    </row>
    <row r="11" ht="30" customHeight="1" spans="1:26">
      <c r="A11" s="11"/>
      <c r="B11" s="22"/>
      <c r="C11" s="12" t="s">
        <v>33</v>
      </c>
      <c r="D11" s="20">
        <v>165</v>
      </c>
      <c r="E11" s="13">
        <v>149</v>
      </c>
      <c r="F11" s="18">
        <v>13</v>
      </c>
      <c r="G11" s="51">
        <f t="shared" si="1"/>
        <v>1937</v>
      </c>
      <c r="H11" s="16">
        <v>52</v>
      </c>
      <c r="I11" s="35">
        <f t="shared" si="0"/>
        <v>100724</v>
      </c>
      <c r="J11" s="52">
        <v>0.673076923076923</v>
      </c>
      <c r="K11" s="39">
        <f t="shared" si="2"/>
        <v>1303.75</v>
      </c>
      <c r="L11" s="16">
        <f t="shared" si="3"/>
        <v>108210</v>
      </c>
      <c r="M11" s="16"/>
      <c r="N11" s="17"/>
      <c r="O11" s="53"/>
      <c r="P11" s="17"/>
      <c r="Q11" s="53"/>
      <c r="R11" s="17"/>
      <c r="S11" s="15"/>
      <c r="T11" s="54"/>
      <c r="U11" s="16"/>
      <c r="V11" s="35"/>
      <c r="W11" s="38">
        <f t="shared" si="5"/>
        <v>100720</v>
      </c>
    </row>
    <row r="12" ht="30" customHeight="1" spans="1:26">
      <c r="A12" s="11"/>
      <c r="B12" s="12">
        <v>8</v>
      </c>
      <c r="C12" s="12" t="s">
        <v>34</v>
      </c>
      <c r="D12" s="20">
        <v>162</v>
      </c>
      <c r="E12" s="13">
        <v>110</v>
      </c>
      <c r="F12" s="18">
        <v>15</v>
      </c>
      <c r="G12" s="51">
        <f t="shared" si="1"/>
        <v>1650</v>
      </c>
      <c r="H12" s="16">
        <v>52</v>
      </c>
      <c r="I12" s="35">
        <f t="shared" si="0"/>
        <v>85800</v>
      </c>
      <c r="J12" s="52">
        <v>0.673076923076923</v>
      </c>
      <c r="K12" s="39">
        <f t="shared" si="2"/>
        <v>1110.57692307692</v>
      </c>
      <c r="L12" s="16">
        <f t="shared" si="3"/>
        <v>92180</v>
      </c>
      <c r="M12" s="16"/>
      <c r="N12" s="17"/>
      <c r="O12" s="53"/>
      <c r="P12" s="17"/>
      <c r="Q12" s="53"/>
      <c r="R12" s="17"/>
      <c r="S12" s="15"/>
      <c r="T12" s="54"/>
      <c r="U12" s="16"/>
      <c r="V12" s="35"/>
      <c r="W12" s="38">
        <f t="shared" si="5"/>
        <v>85800</v>
      </c>
    </row>
    <row r="13" ht="30" customHeight="1" spans="1:26">
      <c r="A13" s="23" t="s">
        <v>35</v>
      </c>
      <c r="B13" s="19">
        <v>10</v>
      </c>
      <c r="C13" s="12" t="s">
        <v>36</v>
      </c>
      <c r="D13" s="13">
        <v>294</v>
      </c>
      <c r="E13" s="13">
        <v>96</v>
      </c>
      <c r="F13" s="14">
        <v>48</v>
      </c>
      <c r="G13" s="51">
        <f t="shared" si="1"/>
        <v>4608</v>
      </c>
      <c r="H13" s="16">
        <v>43.8</v>
      </c>
      <c r="I13" s="35">
        <f t="shared" ref="I13:I15" si="6">H13*G13</f>
        <v>201830.4</v>
      </c>
      <c r="J13" s="52">
        <v>0.567307692307692</v>
      </c>
      <c r="K13" s="39">
        <f t="shared" ref="K13:K15" si="7">J13*G13</f>
        <v>2614.15384615385</v>
      </c>
      <c r="L13" s="16">
        <f t="shared" si="3"/>
        <v>216970</v>
      </c>
      <c r="M13" s="16">
        <v>1</v>
      </c>
      <c r="N13" s="17">
        <v>33</v>
      </c>
      <c r="O13" s="53">
        <f t="shared" si="4"/>
        <v>3168</v>
      </c>
      <c r="P13" s="17">
        <v>19</v>
      </c>
      <c r="Q13" s="53">
        <f t="shared" ref="Q13:Q15" si="8">O13*P13</f>
        <v>60192</v>
      </c>
      <c r="R13" s="17">
        <v>16</v>
      </c>
      <c r="S13" s="15">
        <v>0.3</v>
      </c>
      <c r="T13" s="54">
        <f>E13*R13*S13</f>
        <v>460.8</v>
      </c>
      <c r="U13" s="17">
        <v>19</v>
      </c>
      <c r="V13" s="35">
        <f t="shared" ref="V13:V15" si="9">T13*U13</f>
        <v>8755.2</v>
      </c>
      <c r="W13" s="38">
        <f t="shared" si="5"/>
        <v>270780</v>
      </c>
    </row>
    <row r="14" ht="30" customHeight="1" spans="1:26">
      <c r="A14" s="23"/>
      <c r="B14" s="21"/>
      <c r="C14" s="12" t="s">
        <v>37</v>
      </c>
      <c r="D14" s="13">
        <v>221</v>
      </c>
      <c r="E14" s="25">
        <v>604</v>
      </c>
      <c r="F14" s="14">
        <v>25</v>
      </c>
      <c r="G14" s="51">
        <f t="shared" si="1"/>
        <v>15100</v>
      </c>
      <c r="H14" s="16">
        <v>43.8</v>
      </c>
      <c r="I14" s="35">
        <f t="shared" si="6"/>
        <v>661380</v>
      </c>
      <c r="J14" s="52">
        <v>0.567307692307692</v>
      </c>
      <c r="K14" s="39">
        <f t="shared" si="7"/>
        <v>8566.34615384615</v>
      </c>
      <c r="L14" s="16">
        <f t="shared" si="3"/>
        <v>711010</v>
      </c>
      <c r="M14" s="16">
        <v>1</v>
      </c>
      <c r="N14" s="17">
        <v>33</v>
      </c>
      <c r="O14" s="53">
        <f t="shared" si="4"/>
        <v>19932</v>
      </c>
      <c r="P14" s="17">
        <v>19</v>
      </c>
      <c r="Q14" s="53">
        <f t="shared" si="8"/>
        <v>378708</v>
      </c>
      <c r="R14" s="17">
        <v>6</v>
      </c>
      <c r="S14" s="15">
        <v>0.3</v>
      </c>
      <c r="T14" s="54">
        <f>E14*R14*S14</f>
        <v>1087.2</v>
      </c>
      <c r="U14" s="17">
        <v>19</v>
      </c>
      <c r="V14" s="35">
        <f t="shared" si="9"/>
        <v>20656.8</v>
      </c>
      <c r="W14" s="38">
        <f t="shared" si="5"/>
        <v>1060740</v>
      </c>
    </row>
    <row r="15" ht="30" customHeight="1" spans="1:26">
      <c r="A15" s="23"/>
      <c r="B15" s="22"/>
      <c r="C15" s="12" t="s">
        <v>38</v>
      </c>
      <c r="D15" s="13">
        <v>162</v>
      </c>
      <c r="E15" s="13">
        <v>276</v>
      </c>
      <c r="F15" s="18">
        <v>20</v>
      </c>
      <c r="G15" s="51">
        <f t="shared" si="1"/>
        <v>5520</v>
      </c>
      <c r="H15" s="16">
        <v>43.8</v>
      </c>
      <c r="I15" s="35">
        <f t="shared" si="6"/>
        <v>241776</v>
      </c>
      <c r="J15" s="52">
        <v>0.567307692307692</v>
      </c>
      <c r="K15" s="39">
        <f t="shared" si="7"/>
        <v>3131.53846153846</v>
      </c>
      <c r="L15" s="16">
        <f t="shared" si="3"/>
        <v>259920</v>
      </c>
      <c r="M15" s="16">
        <v>1</v>
      </c>
      <c r="N15" s="17">
        <v>33</v>
      </c>
      <c r="O15" s="53">
        <f t="shared" si="4"/>
        <v>9108</v>
      </c>
      <c r="P15" s="17">
        <v>19</v>
      </c>
      <c r="Q15" s="53">
        <f t="shared" si="8"/>
        <v>173052</v>
      </c>
      <c r="R15" s="17">
        <v>6</v>
      </c>
      <c r="S15" s="15">
        <v>0.3</v>
      </c>
      <c r="T15" s="54">
        <f>E15*R15*S15</f>
        <v>496.8</v>
      </c>
      <c r="U15" s="17">
        <v>19</v>
      </c>
      <c r="V15" s="35">
        <f t="shared" si="9"/>
        <v>9439.2</v>
      </c>
      <c r="W15" s="38">
        <f t="shared" si="5"/>
        <v>424270</v>
      </c>
    </row>
    <row r="16" ht="30" customHeight="1" spans="1:26">
      <c r="A16" s="26" t="s">
        <v>39</v>
      </c>
      <c r="B16" s="27"/>
      <c r="C16" s="28"/>
      <c r="D16" s="29"/>
      <c r="E16" s="30">
        <v>1561</v>
      </c>
      <c r="F16" s="31"/>
      <c r="G16" s="56">
        <f>G7+G8+G9+G10+G11+G12+G13+G14+G15</f>
        <v>34248</v>
      </c>
      <c r="H16" s="31"/>
      <c r="I16" s="39">
        <f>ROUND(SUM(I7:I15),-1)</f>
        <v>1553530</v>
      </c>
      <c r="J16" s="31"/>
      <c r="K16" s="39">
        <f>K7+K8+K9+K10+K11+K12+K13+K14+K15</f>
        <v>20118.7692307692</v>
      </c>
      <c r="L16" s="39">
        <f>SUM(L7:L15)</f>
        <v>1669860</v>
      </c>
      <c r="M16" s="31"/>
      <c r="N16" s="31"/>
      <c r="O16" s="56">
        <f>O7+O8+O9+O10+O11+O12+O13+O14+O15</f>
        <v>35208</v>
      </c>
      <c r="P16" s="31"/>
      <c r="Q16" s="39">
        <f>ROUND(SUM(Q7:Q15),-1)</f>
        <v>668950</v>
      </c>
      <c r="R16" s="31"/>
      <c r="S16" s="32"/>
      <c r="T16" s="54">
        <f>SUM(T7:T15)</f>
        <v>2224.8</v>
      </c>
      <c r="U16" s="24"/>
      <c r="V16" s="39">
        <f>ROUND(SUM(V7:V15),-1)</f>
        <v>42270</v>
      </c>
      <c r="W16" s="38">
        <f>ROUND(SUM(W7:W15),-2)</f>
        <v>2264700</v>
      </c>
    </row>
    <row r="17" spans="6:18">
      <c r="F17" s="57"/>
      <c r="G17" s="58"/>
      <c r="H17" s="58"/>
      <c r="I17" s="58"/>
      <c r="J17" s="58"/>
      <c r="K17" s="58"/>
      <c r="L17" s="58"/>
      <c r="M17" s="58"/>
      <c r="N17" s="57"/>
      <c r="O17" s="57"/>
      <c r="P17" s="57"/>
    </row>
    <row r="18" spans="6:18">
      <c r="F18" s="57"/>
      <c r="G18" s="58"/>
      <c r="H18" s="58"/>
      <c r="I18" s="58"/>
      <c r="J18" s="58"/>
      <c r="K18" s="58"/>
      <c r="L18" s="58"/>
      <c r="M18" s="58"/>
      <c r="N18" s="57"/>
      <c r="O18" s="57"/>
      <c r="P18" s="57"/>
    </row>
    <row r="19" spans="6:18">
      <c r="F19" s="57"/>
      <c r="G19" s="58"/>
      <c r="H19" s="58"/>
      <c r="I19" s="59"/>
      <c r="J19" s="59"/>
      <c r="K19" s="58"/>
      <c r="L19" s="58"/>
      <c r="M19" s="58"/>
      <c r="N19" s="57"/>
      <c r="O19" s="57"/>
      <c r="P19" s="57"/>
    </row>
    <row r="20" spans="6:18">
      <c r="F20" s="57"/>
      <c r="G20" s="58"/>
      <c r="H20" s="58"/>
      <c r="I20" s="59"/>
      <c r="J20" s="58"/>
      <c r="K20" s="58"/>
      <c r="L20" s="58"/>
      <c r="M20" s="58"/>
      <c r="N20" s="57"/>
      <c r="O20" s="57"/>
      <c r="P20" s="57"/>
    </row>
    <row r="21" spans="6:18">
      <c r="I21" s="59"/>
    </row>
    <row r="22" spans="6:18">
      <c r="I22" s="59"/>
      <c r="R22" s="60"/>
    </row>
    <row r="23" spans="6:18">
      <c r="I23" s="59"/>
    </row>
    <row r="24" spans="6:18">
      <c r="I24" s="59"/>
    </row>
    <row r="25" spans="6:18">
      <c r="I25" s="59"/>
    </row>
    <row r="26" spans="6:18">
      <c r="I26" s="59"/>
    </row>
    <row r="27" spans="6:18">
      <c r="I27" s="59"/>
    </row>
    <row r="31" spans="6:18">
      <c r="R31" s="60"/>
    </row>
    <row r="38" spans="18:18">
      <c r="R38" s="60"/>
    </row>
  </sheetData>
  <mergeCells count="18">
    <mergeCell ref="A2:V2"/>
    <mergeCell ref="A3:W3"/>
    <mergeCell ref="F5:L5"/>
    <mergeCell ref="M5:Q5"/>
    <mergeCell ref="R5:V5"/>
    <mergeCell ref="A16:C16"/>
    <mergeCell ref="A5:A6"/>
    <mergeCell ref="A7:A8"/>
    <mergeCell ref="A9:A12"/>
    <mergeCell ref="A13:A15"/>
    <mergeCell ref="B5:B6"/>
    <mergeCell ref="B7:B8"/>
    <mergeCell ref="B9:B11"/>
    <mergeCell ref="B13:B15"/>
    <mergeCell ref="C5:C6"/>
    <mergeCell ref="D5:D6"/>
    <mergeCell ref="E5:E6"/>
    <mergeCell ref="W5:W6"/>
  </mergeCells>
  <pageMargins left="0.554861111111111" right="0.554861111111111" top="1" bottom="1" header="0.511805555555556" footer="0.511805555555556"/>
  <pageSetup paperSize="9" scale="52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4"/>
  <sheetViews>
    <sheetView workbookViewId="0">
      <selection activeCell="A3" sqref="A3"/>
    </sheetView>
  </sheetViews>
  <sheetFormatPr defaultColWidth="8.8" defaultRowHeight="15.6" outlineLevelRow="3"/>
  <sheetData>
    <row r="3" spans="1:1">
      <c r="A3">
        <f>47+46+44.5+44+43</f>
        <v>224.5</v>
      </c>
    </row>
    <row r="4" spans="1:1">
      <c r="A4">
        <f>A3/5</f>
        <v>44.9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:U12"/>
    </sheetView>
  </sheetViews>
  <sheetFormatPr defaultColWidth="8.8" defaultRowHeight="15.6"/>
  <cols>
    <col min="9" max="9" width="13.1" customWidth="1"/>
  </cols>
  <sheetData>
    <row r="1" ht="20.4" spans="1:21">
      <c r="A1" s="2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4" t="s">
        <v>9</v>
      </c>
      <c r="G1" s="5"/>
      <c r="H1" s="5"/>
      <c r="I1" s="5"/>
      <c r="J1" s="5"/>
      <c r="K1" s="4" t="s">
        <v>10</v>
      </c>
      <c r="L1" s="5"/>
      <c r="M1" s="5"/>
      <c r="N1" s="5"/>
      <c r="O1" s="5"/>
      <c r="P1" s="4" t="s">
        <v>11</v>
      </c>
      <c r="Q1" s="5"/>
      <c r="R1" s="5"/>
      <c r="S1" s="5"/>
      <c r="T1" s="33"/>
      <c r="U1" s="34" t="s">
        <v>12</v>
      </c>
    </row>
    <row r="2" ht="46.8" spans="1:21">
      <c r="A2" s="6"/>
      <c r="B2" s="7"/>
      <c r="C2" s="7"/>
      <c r="D2" s="7"/>
      <c r="E2" s="7"/>
      <c r="F2" s="8" t="s">
        <v>13</v>
      </c>
      <c r="G2" s="9" t="s">
        <v>14</v>
      </c>
      <c r="H2" s="9" t="s">
        <v>15</v>
      </c>
      <c r="I2" s="9" t="s">
        <v>16</v>
      </c>
      <c r="J2" s="9" t="s">
        <v>17</v>
      </c>
      <c r="K2" s="9" t="s">
        <v>20</v>
      </c>
      <c r="L2" s="9" t="s">
        <v>21</v>
      </c>
      <c r="M2" s="9" t="s">
        <v>40</v>
      </c>
      <c r="N2" s="9" t="s">
        <v>23</v>
      </c>
      <c r="O2" s="9" t="s">
        <v>16</v>
      </c>
      <c r="P2" s="9" t="s">
        <v>24</v>
      </c>
      <c r="Q2" s="9" t="s">
        <v>25</v>
      </c>
      <c r="R2" s="10" t="s">
        <v>26</v>
      </c>
      <c r="S2" s="9" t="s">
        <v>23</v>
      </c>
      <c r="T2" s="9" t="s">
        <v>16</v>
      </c>
      <c r="U2" s="34"/>
    </row>
    <row r="3" spans="1:21">
      <c r="A3" s="11" t="s">
        <v>27</v>
      </c>
      <c r="B3" s="12">
        <v>10</v>
      </c>
      <c r="C3" s="12" t="s">
        <v>28</v>
      </c>
      <c r="D3" s="13">
        <v>162</v>
      </c>
      <c r="E3" s="13">
        <v>50</v>
      </c>
      <c r="F3" s="14">
        <v>20</v>
      </c>
      <c r="G3" s="15">
        <f t="shared" ref="G3:G11" si="0">F3*E3</f>
        <v>1000</v>
      </c>
      <c r="H3" s="16">
        <v>43.8</v>
      </c>
      <c r="I3" s="35">
        <f t="shared" ref="I3:I11" si="1">H3*G3</f>
        <v>43800</v>
      </c>
      <c r="J3" s="36">
        <v>0.558</v>
      </c>
      <c r="K3" s="16">
        <v>1</v>
      </c>
      <c r="L3" s="17">
        <v>30</v>
      </c>
      <c r="M3" s="17">
        <f>L3*E3*K3</f>
        <v>1500</v>
      </c>
      <c r="N3" s="17">
        <v>19</v>
      </c>
      <c r="O3" s="37">
        <f>M3*N3</f>
        <v>28500</v>
      </c>
      <c r="P3" s="17">
        <v>6</v>
      </c>
      <c r="Q3" s="15">
        <v>0.3</v>
      </c>
      <c r="R3" s="16">
        <f>E3*P3*Q3</f>
        <v>90</v>
      </c>
      <c r="S3" s="17">
        <v>19</v>
      </c>
      <c r="T3" s="35">
        <f>R3*S3</f>
        <v>1710</v>
      </c>
      <c r="U3" s="38">
        <f>ROUND(T3+O3+I3,-2)</f>
        <v>74000</v>
      </c>
    </row>
    <row r="4" spans="1:21">
      <c r="A4" s="11"/>
      <c r="B4" s="12"/>
      <c r="C4" s="12" t="s">
        <v>29</v>
      </c>
      <c r="D4" s="13">
        <v>142</v>
      </c>
      <c r="E4" s="13">
        <v>50</v>
      </c>
      <c r="F4" s="18">
        <v>30</v>
      </c>
      <c r="G4" s="15">
        <f t="shared" si="0"/>
        <v>1500</v>
      </c>
      <c r="H4" s="16">
        <v>43.8</v>
      </c>
      <c r="I4" s="35">
        <f t="shared" si="1"/>
        <v>65700</v>
      </c>
      <c r="J4" s="36">
        <v>0.558</v>
      </c>
      <c r="K4" s="16">
        <v>1</v>
      </c>
      <c r="L4" s="17">
        <v>30</v>
      </c>
      <c r="M4" s="17">
        <f>L4*E4*K4</f>
        <v>1500</v>
      </c>
      <c r="N4" s="17">
        <v>19</v>
      </c>
      <c r="O4" s="17">
        <f>M4*N4</f>
        <v>28500</v>
      </c>
      <c r="P4" s="17">
        <v>6</v>
      </c>
      <c r="Q4" s="15">
        <v>0.3</v>
      </c>
      <c r="R4" s="16">
        <f>E4*P4*Q4</f>
        <v>90</v>
      </c>
      <c r="S4" s="17">
        <v>19</v>
      </c>
      <c r="T4" s="16">
        <f>R4*S4</f>
        <v>1710</v>
      </c>
      <c r="U4" s="38">
        <f t="shared" ref="U4:U12" si="2">ROUND(T4+O4+I4,-2)</f>
        <v>95900</v>
      </c>
    </row>
    <row r="5" spans="1:21">
      <c r="A5" s="11" t="s">
        <v>30</v>
      </c>
      <c r="B5" s="19">
        <v>10</v>
      </c>
      <c r="C5" s="12" t="s">
        <v>31</v>
      </c>
      <c r="D5" s="20">
        <v>291</v>
      </c>
      <c r="E5" s="13">
        <v>42</v>
      </c>
      <c r="F5" s="18">
        <v>8.5</v>
      </c>
      <c r="G5" s="15">
        <f t="shared" si="0"/>
        <v>357</v>
      </c>
      <c r="H5" s="16">
        <v>44.9</v>
      </c>
      <c r="I5" s="35">
        <f t="shared" si="1"/>
        <v>16029.3</v>
      </c>
      <c r="J5" s="36">
        <v>0.667</v>
      </c>
      <c r="K5" s="16"/>
      <c r="L5" s="17"/>
      <c r="M5" s="17"/>
      <c r="N5" s="17"/>
      <c r="O5" s="17"/>
      <c r="P5" s="17"/>
      <c r="Q5" s="15"/>
      <c r="R5" s="16"/>
      <c r="S5" s="16"/>
      <c r="T5" s="16"/>
      <c r="U5" s="38">
        <f t="shared" si="2"/>
        <v>16000</v>
      </c>
    </row>
    <row r="6" spans="1:21">
      <c r="A6" s="11"/>
      <c r="B6" s="21"/>
      <c r="C6" s="12" t="s">
        <v>32</v>
      </c>
      <c r="D6" s="20">
        <v>196</v>
      </c>
      <c r="E6" s="13">
        <v>184</v>
      </c>
      <c r="F6" s="18">
        <v>14</v>
      </c>
      <c r="G6" s="15">
        <f t="shared" si="0"/>
        <v>2576</v>
      </c>
      <c r="H6" s="16">
        <v>44.9</v>
      </c>
      <c r="I6" s="35">
        <f t="shared" si="1"/>
        <v>115662.4</v>
      </c>
      <c r="J6" s="36">
        <v>0.667</v>
      </c>
      <c r="K6" s="16"/>
      <c r="L6" s="17"/>
      <c r="M6" s="17"/>
      <c r="N6" s="17"/>
      <c r="O6" s="17"/>
      <c r="P6" s="17"/>
      <c r="Q6" s="15"/>
      <c r="R6" s="16"/>
      <c r="S6" s="16"/>
      <c r="T6" s="16"/>
      <c r="U6" s="38">
        <f t="shared" si="2"/>
        <v>115700</v>
      </c>
    </row>
    <row r="7" spans="1:21">
      <c r="A7" s="11"/>
      <c r="B7" s="22"/>
      <c r="C7" s="12" t="s">
        <v>33</v>
      </c>
      <c r="D7" s="20">
        <v>165</v>
      </c>
      <c r="E7" s="13">
        <v>149</v>
      </c>
      <c r="F7" s="18">
        <v>13</v>
      </c>
      <c r="G7" s="15">
        <f t="shared" si="0"/>
        <v>1937</v>
      </c>
      <c r="H7" s="16">
        <v>44.9</v>
      </c>
      <c r="I7" s="35">
        <f t="shared" si="1"/>
        <v>86971.3</v>
      </c>
      <c r="J7" s="36">
        <v>0.667</v>
      </c>
      <c r="K7" s="16"/>
      <c r="L7" s="17"/>
      <c r="M7" s="17"/>
      <c r="N7" s="17"/>
      <c r="O7" s="17"/>
      <c r="P7" s="17"/>
      <c r="Q7" s="15"/>
      <c r="R7" s="16"/>
      <c r="S7" s="16"/>
      <c r="T7" s="16"/>
      <c r="U7" s="38">
        <f t="shared" si="2"/>
        <v>87000</v>
      </c>
    </row>
    <row r="8" spans="1:21">
      <c r="A8" s="11"/>
      <c r="B8" s="12">
        <v>8</v>
      </c>
      <c r="C8" s="12" t="s">
        <v>34</v>
      </c>
      <c r="D8" s="20">
        <v>162</v>
      </c>
      <c r="E8" s="13">
        <v>110</v>
      </c>
      <c r="F8" s="18">
        <v>15</v>
      </c>
      <c r="G8" s="15">
        <f t="shared" si="0"/>
        <v>1650</v>
      </c>
      <c r="H8" s="16">
        <v>44.9</v>
      </c>
      <c r="I8" s="35">
        <f t="shared" si="1"/>
        <v>74085</v>
      </c>
      <c r="J8" s="36">
        <v>0.667</v>
      </c>
      <c r="K8" s="16"/>
      <c r="L8" s="17"/>
      <c r="M8" s="17"/>
      <c r="N8" s="17"/>
      <c r="O8" s="17"/>
      <c r="P8" s="17"/>
      <c r="Q8" s="15"/>
      <c r="R8" s="16"/>
      <c r="S8" s="16"/>
      <c r="T8" s="16"/>
      <c r="U8" s="38">
        <f t="shared" si="2"/>
        <v>74100</v>
      </c>
    </row>
    <row r="9" spans="1:21">
      <c r="A9" s="23" t="s">
        <v>35</v>
      </c>
      <c r="B9" s="19">
        <v>10</v>
      </c>
      <c r="C9" s="12" t="s">
        <v>36</v>
      </c>
      <c r="D9" s="13">
        <v>294</v>
      </c>
      <c r="E9" s="13">
        <v>96</v>
      </c>
      <c r="F9" s="14">
        <v>48</v>
      </c>
      <c r="G9" s="15">
        <f t="shared" si="0"/>
        <v>4608</v>
      </c>
      <c r="H9" s="16">
        <v>43.8</v>
      </c>
      <c r="I9" s="35">
        <f t="shared" si="1"/>
        <v>201830.4</v>
      </c>
      <c r="J9" s="36">
        <v>0.545</v>
      </c>
      <c r="K9" s="16">
        <v>1</v>
      </c>
      <c r="L9" s="17">
        <v>33</v>
      </c>
      <c r="M9" s="17">
        <f t="shared" ref="M9:M11" si="3">L9*E9*K9</f>
        <v>3168</v>
      </c>
      <c r="N9" s="17">
        <v>19</v>
      </c>
      <c r="O9" s="37">
        <f t="shared" ref="O9:O11" si="4">M9*N9</f>
        <v>60192</v>
      </c>
      <c r="P9" s="17">
        <v>16</v>
      </c>
      <c r="Q9" s="15">
        <v>0.3</v>
      </c>
      <c r="R9" s="24">
        <f t="shared" ref="R9:R11" si="5">E9*P9*Q9</f>
        <v>460.8</v>
      </c>
      <c r="S9" s="17">
        <v>19</v>
      </c>
      <c r="T9" s="35">
        <f t="shared" ref="T9:T11" si="6">R9*S9</f>
        <v>8755.2</v>
      </c>
      <c r="U9" s="38">
        <f t="shared" si="2"/>
        <v>270800</v>
      </c>
    </row>
    <row r="10" spans="1:21">
      <c r="A10" s="23"/>
      <c r="B10" s="21"/>
      <c r="C10" s="12" t="s">
        <v>37</v>
      </c>
      <c r="D10" s="13">
        <v>221</v>
      </c>
      <c r="E10" s="25">
        <v>604</v>
      </c>
      <c r="F10" s="14">
        <v>25</v>
      </c>
      <c r="G10" s="15">
        <f t="shared" si="0"/>
        <v>15100</v>
      </c>
      <c r="H10" s="16">
        <v>43.8</v>
      </c>
      <c r="I10" s="35">
        <f t="shared" si="1"/>
        <v>661380</v>
      </c>
      <c r="J10" s="36">
        <v>0.545</v>
      </c>
      <c r="K10" s="16">
        <v>1</v>
      </c>
      <c r="L10" s="17">
        <v>33</v>
      </c>
      <c r="M10" s="17">
        <f t="shared" si="3"/>
        <v>19932</v>
      </c>
      <c r="N10" s="17">
        <v>19</v>
      </c>
      <c r="O10" s="17">
        <f t="shared" si="4"/>
        <v>378708</v>
      </c>
      <c r="P10" s="17">
        <v>6</v>
      </c>
      <c r="Q10" s="15">
        <v>0.3</v>
      </c>
      <c r="R10" s="24">
        <f t="shared" si="5"/>
        <v>1087.2</v>
      </c>
      <c r="S10" s="17">
        <v>19</v>
      </c>
      <c r="T10" s="16">
        <f t="shared" si="6"/>
        <v>20656.8</v>
      </c>
      <c r="U10" s="38">
        <f t="shared" si="2"/>
        <v>1060700</v>
      </c>
    </row>
    <row r="11" spans="1:21">
      <c r="A11" s="23"/>
      <c r="B11" s="22"/>
      <c r="C11" s="12" t="s">
        <v>38</v>
      </c>
      <c r="D11" s="13">
        <v>162</v>
      </c>
      <c r="E11" s="13">
        <v>276</v>
      </c>
      <c r="F11" s="18">
        <v>20</v>
      </c>
      <c r="G11" s="15">
        <f t="shared" si="0"/>
        <v>5520</v>
      </c>
      <c r="H11" s="16">
        <v>43.8</v>
      </c>
      <c r="I11" s="35">
        <f t="shared" si="1"/>
        <v>241776</v>
      </c>
      <c r="J11" s="36">
        <v>0.545</v>
      </c>
      <c r="K11" s="16">
        <v>1</v>
      </c>
      <c r="L11" s="17">
        <v>33</v>
      </c>
      <c r="M11" s="17">
        <f t="shared" si="3"/>
        <v>9108</v>
      </c>
      <c r="N11" s="17">
        <v>19</v>
      </c>
      <c r="O11" s="17">
        <f t="shared" si="4"/>
        <v>173052</v>
      </c>
      <c r="P11" s="17">
        <v>6</v>
      </c>
      <c r="Q11" s="15">
        <v>0.3</v>
      </c>
      <c r="R11" s="24">
        <f t="shared" si="5"/>
        <v>496.8</v>
      </c>
      <c r="S11" s="17">
        <v>19</v>
      </c>
      <c r="T11" s="16">
        <f t="shared" si="6"/>
        <v>9439.2</v>
      </c>
      <c r="U11" s="38">
        <f t="shared" si="2"/>
        <v>424300</v>
      </c>
    </row>
    <row r="12" spans="1:21">
      <c r="A12" s="26" t="s">
        <v>39</v>
      </c>
      <c r="B12" s="27"/>
      <c r="C12" s="28"/>
      <c r="D12" s="29"/>
      <c r="E12" s="30">
        <v>1561</v>
      </c>
      <c r="F12" s="31"/>
      <c r="G12" s="31">
        <f>G3+G4+G5+G6+G7+G8+G9+G10+G11</f>
        <v>34248</v>
      </c>
      <c r="H12" s="31"/>
      <c r="I12" s="39">
        <f>I3+I4+I5+I6+I7+I8+I9+I10+I11</f>
        <v>1507234.4</v>
      </c>
      <c r="J12" s="31"/>
      <c r="K12" s="31"/>
      <c r="L12" s="31"/>
      <c r="M12" s="31">
        <f>M3+M4+M5+M6+M7+M8+M9+M10+M11</f>
        <v>35208</v>
      </c>
      <c r="N12" s="31"/>
      <c r="O12" s="31">
        <f>O3+O4+O5+O6+O7+O8+O9+O10+O11</f>
        <v>668952</v>
      </c>
      <c r="P12" s="31"/>
      <c r="Q12" s="32"/>
      <c r="R12" s="24">
        <f>SUM(R3:R11)</f>
        <v>2224.8</v>
      </c>
      <c r="S12" s="24"/>
      <c r="T12" s="24">
        <f>SUM(T3:T11)</f>
        <v>42271.2</v>
      </c>
      <c r="U12" s="38">
        <f t="shared" si="2"/>
        <v>2218500</v>
      </c>
    </row>
  </sheetData>
  <mergeCells count="16">
    <mergeCell ref="F1:J1"/>
    <mergeCell ref="K1:O1"/>
    <mergeCell ref="P1:T1"/>
    <mergeCell ref="A12:C12"/>
    <mergeCell ref="A1:A2"/>
    <mergeCell ref="A3:A4"/>
    <mergeCell ref="A5:A8"/>
    <mergeCell ref="A9:A11"/>
    <mergeCell ref="B1:B2"/>
    <mergeCell ref="B3:B4"/>
    <mergeCell ref="B5:B7"/>
    <mergeCell ref="B9:B11"/>
    <mergeCell ref="C1:C2"/>
    <mergeCell ref="D1:D2"/>
    <mergeCell ref="E1:E2"/>
    <mergeCell ref="U1:U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21" sqref="F21"/>
    </sheetView>
  </sheetViews>
  <sheetFormatPr defaultColWidth="9" defaultRowHeight="15.6"/>
  <cols>
    <col min="3" max="3" width="15.6" customWidth="1"/>
  </cols>
  <sheetData>
    <row r="1" ht="32.4" spans="1:13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4" spans="1:1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4" t="s">
        <v>9</v>
      </c>
      <c r="G2" s="5"/>
      <c r="H2" s="4" t="s">
        <v>10</v>
      </c>
      <c r="I2" s="5"/>
      <c r="J2" s="5"/>
      <c r="K2" s="4" t="s">
        <v>11</v>
      </c>
      <c r="L2" s="5"/>
      <c r="M2" s="5"/>
    </row>
    <row r="3" ht="43.2" spans="1:13">
      <c r="A3" s="6"/>
      <c r="B3" s="7"/>
      <c r="C3" s="7"/>
      <c r="D3" s="7"/>
      <c r="E3" s="7"/>
      <c r="F3" s="8" t="s">
        <v>13</v>
      </c>
      <c r="G3" s="9" t="s">
        <v>14</v>
      </c>
      <c r="H3" s="9" t="s">
        <v>20</v>
      </c>
      <c r="I3" s="9" t="s">
        <v>21</v>
      </c>
      <c r="J3" s="9" t="s">
        <v>40</v>
      </c>
      <c r="K3" s="9" t="s">
        <v>24</v>
      </c>
      <c r="L3" s="9" t="s">
        <v>25</v>
      </c>
      <c r="M3" s="10" t="s">
        <v>26</v>
      </c>
    </row>
    <row r="4" spans="1:13">
      <c r="A4" s="11" t="s">
        <v>27</v>
      </c>
      <c r="B4" s="12">
        <v>10</v>
      </c>
      <c r="C4" s="12" t="s">
        <v>28</v>
      </c>
      <c r="D4" s="13">
        <v>162</v>
      </c>
      <c r="E4" s="13">
        <v>50</v>
      </c>
      <c r="F4" s="14">
        <v>20</v>
      </c>
      <c r="G4" s="15">
        <f t="shared" ref="G4:G12" si="0">F4*E4</f>
        <v>1000</v>
      </c>
      <c r="H4" s="16">
        <v>1</v>
      </c>
      <c r="I4" s="17">
        <v>30</v>
      </c>
      <c r="J4" s="17">
        <f>I4*E4*H4</f>
        <v>1500</v>
      </c>
      <c r="K4" s="17">
        <v>6</v>
      </c>
      <c r="L4" s="15">
        <v>0.3</v>
      </c>
      <c r="M4" s="16">
        <f>E4*K4*L4</f>
        <v>90</v>
      </c>
    </row>
    <row r="5" spans="1:13">
      <c r="A5" s="11"/>
      <c r="B5" s="12"/>
      <c r="C5" s="12" t="s">
        <v>29</v>
      </c>
      <c r="D5" s="13">
        <v>142</v>
      </c>
      <c r="E5" s="13">
        <v>50</v>
      </c>
      <c r="F5" s="18">
        <v>30</v>
      </c>
      <c r="G5" s="15">
        <f t="shared" si="0"/>
        <v>1500</v>
      </c>
      <c r="H5" s="16">
        <v>1</v>
      </c>
      <c r="I5" s="17">
        <v>30</v>
      </c>
      <c r="J5" s="17">
        <f>I5*E5*H5</f>
        <v>1500</v>
      </c>
      <c r="K5" s="17">
        <v>6</v>
      </c>
      <c r="L5" s="15">
        <v>0.3</v>
      </c>
      <c r="M5" s="16">
        <f>E5*K5*L5</f>
        <v>90</v>
      </c>
    </row>
    <row r="6" spans="1:13">
      <c r="A6" s="11" t="s">
        <v>30</v>
      </c>
      <c r="B6" s="19">
        <v>10</v>
      </c>
      <c r="C6" s="12" t="s">
        <v>31</v>
      </c>
      <c r="D6" s="20">
        <v>291</v>
      </c>
      <c r="E6" s="13">
        <v>42</v>
      </c>
      <c r="F6" s="18">
        <v>8.5</v>
      </c>
      <c r="G6" s="15">
        <f t="shared" si="0"/>
        <v>357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</row>
    <row r="7" spans="1:13">
      <c r="A7" s="11"/>
      <c r="B7" s="21"/>
      <c r="C7" s="12" t="s">
        <v>32</v>
      </c>
      <c r="D7" s="20">
        <v>196</v>
      </c>
      <c r="E7" s="13">
        <v>184</v>
      </c>
      <c r="F7" s="18">
        <v>14</v>
      </c>
      <c r="G7" s="15">
        <f t="shared" si="0"/>
        <v>2576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</row>
    <row r="8" spans="1:13">
      <c r="A8" s="11"/>
      <c r="B8" s="22"/>
      <c r="C8" s="12" t="s">
        <v>33</v>
      </c>
      <c r="D8" s="20">
        <v>165</v>
      </c>
      <c r="E8" s="13">
        <v>149</v>
      </c>
      <c r="F8" s="18">
        <v>13</v>
      </c>
      <c r="G8" s="15">
        <f t="shared" si="0"/>
        <v>1937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</row>
    <row r="9" spans="1:13">
      <c r="A9" s="11"/>
      <c r="B9" s="12">
        <v>8</v>
      </c>
      <c r="C9" s="12" t="s">
        <v>34</v>
      </c>
      <c r="D9" s="20">
        <v>162</v>
      </c>
      <c r="E9" s="13">
        <v>110</v>
      </c>
      <c r="F9" s="18">
        <v>15</v>
      </c>
      <c r="G9" s="15">
        <f t="shared" si="0"/>
        <v>1650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>
      <c r="A10" s="23" t="s">
        <v>35</v>
      </c>
      <c r="B10" s="19">
        <v>10</v>
      </c>
      <c r="C10" s="12" t="s">
        <v>36</v>
      </c>
      <c r="D10" s="13">
        <v>294</v>
      </c>
      <c r="E10" s="13">
        <v>96</v>
      </c>
      <c r="F10" s="14">
        <v>48</v>
      </c>
      <c r="G10" s="15">
        <f t="shared" si="0"/>
        <v>4608</v>
      </c>
      <c r="H10" s="16">
        <v>1</v>
      </c>
      <c r="I10" s="17">
        <v>33</v>
      </c>
      <c r="J10" s="17">
        <f t="shared" ref="J10:J12" si="1">I10*E10*H10</f>
        <v>3168</v>
      </c>
      <c r="K10" s="17">
        <v>16</v>
      </c>
      <c r="L10" s="15">
        <v>0.3</v>
      </c>
      <c r="M10" s="24">
        <f t="shared" ref="M10:M12" si="2">E10*K10*L10</f>
        <v>460.8</v>
      </c>
    </row>
    <row r="11" spans="1:13">
      <c r="A11" s="23"/>
      <c r="B11" s="21"/>
      <c r="C11" s="12" t="s">
        <v>37</v>
      </c>
      <c r="D11" s="13">
        <v>221</v>
      </c>
      <c r="E11" s="25">
        <v>604</v>
      </c>
      <c r="F11" s="14">
        <v>25</v>
      </c>
      <c r="G11" s="15">
        <f t="shared" si="0"/>
        <v>15100</v>
      </c>
      <c r="H11" s="16">
        <v>1</v>
      </c>
      <c r="I11" s="17">
        <v>33</v>
      </c>
      <c r="J11" s="17">
        <f t="shared" si="1"/>
        <v>19932</v>
      </c>
      <c r="K11" s="17">
        <v>6</v>
      </c>
      <c r="L11" s="15">
        <v>0.3</v>
      </c>
      <c r="M11" s="24">
        <f t="shared" si="2"/>
        <v>1087.2</v>
      </c>
    </row>
    <row r="12" spans="1:13">
      <c r="A12" s="23"/>
      <c r="B12" s="22"/>
      <c r="C12" s="12" t="s">
        <v>38</v>
      </c>
      <c r="D12" s="13">
        <v>162</v>
      </c>
      <c r="E12" s="13">
        <v>276</v>
      </c>
      <c r="F12" s="18">
        <v>20</v>
      </c>
      <c r="G12" s="15">
        <f t="shared" si="0"/>
        <v>5520</v>
      </c>
      <c r="H12" s="16">
        <v>1</v>
      </c>
      <c r="I12" s="17">
        <v>33</v>
      </c>
      <c r="J12" s="17">
        <f t="shared" si="1"/>
        <v>9108</v>
      </c>
      <c r="K12" s="17">
        <v>6</v>
      </c>
      <c r="L12" s="15">
        <v>0.3</v>
      </c>
      <c r="M12" s="24">
        <f t="shared" si="2"/>
        <v>496.8</v>
      </c>
    </row>
    <row r="13" spans="1:13">
      <c r="A13" s="26" t="s">
        <v>39</v>
      </c>
      <c r="B13" s="27"/>
      <c r="C13" s="28"/>
      <c r="D13" s="29"/>
      <c r="E13" s="30">
        <v>1561</v>
      </c>
      <c r="F13" s="31"/>
      <c r="G13" s="31">
        <f>G4+G5+G6+G7+G8+G9+G10+G11+G12</f>
        <v>34248</v>
      </c>
      <c r="H13" s="31"/>
      <c r="I13" s="31"/>
      <c r="J13" s="31">
        <f>J4+J5+J6+J7+J8+J9+J10+J11+J12</f>
        <v>35208</v>
      </c>
      <c r="K13" s="31"/>
      <c r="L13" s="32"/>
      <c r="M13" s="24">
        <f>SUM(M4:M12)</f>
        <v>2224.8</v>
      </c>
    </row>
  </sheetData>
  <mergeCells count="16">
    <mergeCell ref="A1:M1"/>
    <mergeCell ref="F2:G2"/>
    <mergeCell ref="H2:J2"/>
    <mergeCell ref="K2:M2"/>
    <mergeCell ref="A13:C13"/>
    <mergeCell ref="A2:A3"/>
    <mergeCell ref="A4:A5"/>
    <mergeCell ref="A6:A9"/>
    <mergeCell ref="A10:A12"/>
    <mergeCell ref="B2:B3"/>
    <mergeCell ref="B4:B5"/>
    <mergeCell ref="B6:B8"/>
    <mergeCell ref="B10:B12"/>
    <mergeCell ref="C2:C3"/>
    <mergeCell ref="D2:D3"/>
    <mergeCell ref="E2:E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评估明细表</vt:lpstr>
      <vt:lpstr>比亚迪线束询价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恬小妞</cp:lastModifiedBy>
  <dcterms:created xsi:type="dcterms:W3CDTF">2016-12-02T08:54:00Z</dcterms:created>
  <dcterms:modified xsi:type="dcterms:W3CDTF">2026-04-10T04:07:52Z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20A523B60B2B427F88898019D97AE3D2_13</vt:lpwstr>
  </property>
  <property fmtid="{D5CDD505-2E9C-101B-9397-08002B2CF9AE}" pid="4" name="CalculationRule">
    <vt:i4>0</vt:i4>
  </property>
</Properties>
</file>